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otice" sheetId="1" state="visible" r:id="rId3"/>
    <sheet name="Calculateur" sheetId="2" state="visible" r:id="rId4"/>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G5" authorId="0">
      <text>
        <r>
          <rPr>
            <sz val="10"/>
            <rFont val="Arial"/>
            <family val="2"/>
          </rPr>
          <t xml:space="preserve">Valeur 2025. À actualiser après revalorisation 2026.</t>
        </r>
      </text>
    </comment>
    <comment ref="G6" authorId="0">
      <text>
        <r>
          <rPr>
            <sz val="10"/>
            <rFont val="Arial"/>
            <family val="2"/>
          </rPr>
          <t xml:space="preserve">Valeur novembre 2024. À actualiser.</t>
        </r>
      </text>
    </comment>
    <comment ref="G7" authorId="0">
      <text>
        <r>
          <rPr>
            <sz val="10"/>
            <rFont val="Arial"/>
            <family val="2"/>
          </rPr>
          <t xml:space="preserve">Estimation moyenne — peut varier selon convention collective.</t>
        </r>
      </text>
    </comment>
    <comment ref="G8" authorId="0">
      <text>
        <r>
          <rPr>
            <sz val="10"/>
            <rFont val="Arial"/>
            <family val="2"/>
          </rPr>
          <t xml:space="preserve">Pour le recouvrement TVA des frais d'avocat (si applicable).</t>
        </r>
      </text>
    </comment>
    <comment ref="G11" authorId="0">
      <text>
        <r>
          <rPr>
            <sz val="10"/>
            <rFont val="Arial"/>
            <family val="2"/>
          </rPr>
          <t xml:space="preserve">Entier positif. Chaque étranger compte pour un fait distinct.</t>
        </r>
      </text>
    </comment>
    <comment ref="G12" authorId="0">
      <text>
        <r>
          <rPr>
            <sz val="10"/>
            <rFont val="Arial"/>
            <family val="2"/>
          </rPr>
          <t xml:space="preserve">Brut mensuel — base 35h.</t>
        </r>
      </text>
    </comment>
    <comment ref="G13" authorId="0">
      <text>
        <r>
          <rPr>
            <sz val="10"/>
            <rFont val="Arial"/>
            <family val="2"/>
          </rPr>
          <t xml:space="preserve">Période sur laquelle la situation est qualifiable.</t>
        </r>
      </text>
    </comment>
    <comment ref="G14" authorId="0">
      <text>
        <r>
          <rPr>
            <sz val="10"/>
            <rFont val="Arial"/>
            <family val="2"/>
          </rPr>
          <t xml:space="preserve">Au sens L. 8253-1 : nouvelle infraction dans les 5 ans.</t>
        </r>
      </text>
    </comment>
    <comment ref="G15" authorId="0">
      <text>
        <r>
          <rPr>
            <sz val="10"/>
            <rFont val="Arial"/>
            <family val="2"/>
          </rPr>
          <t xml:space="preserve">Permet la modulation à 2 000 fois (au lieu de 5 000).</t>
        </r>
      </text>
    </comment>
    <comment ref="G16" authorId="0">
      <text>
        <r>
          <rPr>
            <sz val="10"/>
            <rFont val="Arial"/>
            <family val="2"/>
          </rPr>
          <t xml:space="preserve">Active la sanction L. 8256-2.</t>
        </r>
      </text>
    </comment>
    <comment ref="G17" authorId="0">
      <text>
        <r>
          <rPr>
            <sz val="10"/>
            <rFont val="Arial"/>
            <family val="2"/>
          </rPr>
          <t xml:space="preserve">Bascule l'amende pénale à 75 000 € (au lieu de 15 000 €).</t>
        </r>
      </text>
    </comment>
    <comment ref="G18" authorId="0">
      <text>
        <r>
          <rPr>
            <sz val="10"/>
            <rFont val="Arial"/>
            <family val="2"/>
          </rPr>
          <t xml:space="preserve">Activation de l'estimation L. 8272-2.</t>
        </r>
      </text>
    </comment>
    <comment ref="G19" authorId="0">
      <text>
        <r>
          <rPr>
            <sz val="10"/>
            <rFont val="Arial"/>
            <family val="2"/>
          </rPr>
          <t xml:space="preserve">Activation de l'estimation L. 8272-4 (perte de CA).</t>
        </r>
      </text>
    </comment>
  </commentList>
</comments>
</file>

<file path=xl/sharedStrings.xml><?xml version="1.0" encoding="utf-8"?>
<sst xmlns="http://schemas.openxmlformats.org/spreadsheetml/2006/main" count="74" uniqueCount="72">
  <si>
    <t xml:space="preserve">CALCULATEUR — COÛT D'UNE RUPTURE DE DROIT AU TRAVAIL</t>
  </si>
  <si>
    <t xml:space="preserve">Modélisation du coût total — sanctions, indemnités, remplacement, réputation</t>
  </si>
  <si>
    <t xml:space="preserve">1. OBJET</t>
  </si>
  <si>
    <t xml:space="preserve">Ce calculateur estime le coût total qu'encourt un employeur en cas d'emploi d'un salarié dépourvu de titre l'autorisant à travailler en France, ou en cas de poursuite de l'emploi au-delà de l'échéance du titre. Il agrège les sanctions financières, pénales et indirectes pour produire un coût total réaliste, exploitable lors d'un arbitrage de gestion des risques.</t>
  </si>
  <si>
    <t xml:space="preserve">2. CADRE LÉGAL DE RÉFÉRENCE — 2026</t>
  </si>
  <si>
    <t xml:space="preserve">• Article L. 8251-1 du Code du travail — Interdiction d'embaucher, conserver à son service ou employer pour quelque durée que ce soit un étranger non muni du titre l'autorisant à exercer une activité salariée en France.</t>
  </si>
  <si>
    <t xml:space="preserve">• Article L. 8253-1 du Code du travail (modifié loi 26/01/2024) — Amende administrative jusqu'à 5 000 fois le taux horaire du minimum garanti par travailleur. Réduction possible à 2 000 fois si la situation est régularisée spontanément. Majoration jusqu'à 25 000 fois en cas de réitération.</t>
  </si>
  <si>
    <t xml:space="preserve">• Article L. 8256-2 du Code du travail — Sanction pénale : 5 ans d'emprisonnement et 15 000 € d'amende par étranger concerné (personne physique). 75 000 € pour les personnes morales (art. 131-38 du Code pénal).</t>
  </si>
  <si>
    <t xml:space="preserve">• Article L. 8272-2 du Code du travail — Fermeture administrative temporaire de l'établissement (jusqu'à 3 mois).</t>
  </si>
  <si>
    <t xml:space="preserve">• Article L. 8272-4 du Code du travail — Exclusion des marchés publics (jusqu'à 5 ans).</t>
  </si>
  <si>
    <t xml:space="preserve">• Article L. 8252-2 du Code du travail — Droits du salarié : paiement intégral des salaires + indemnité forfaitaire au moins égale à 3 mois de salaire + prise en charge des frais d'envoi des rémunérations dans le pays.</t>
  </si>
  <si>
    <t xml:space="preserve">3. VALEURS DE RÉFÉRENCE 2026</t>
  </si>
  <si>
    <t xml:space="preserve">• Taux horaire du minimum garanti : 4,22 € (valeur 2025 — à actualiser après revalorisation 2026 publiée au Journal officiel).</t>
  </si>
  <si>
    <t xml:space="preserve">• SMIC horaire brut : 11,88 € (valeur 1er novembre 2024). À actualiser.</t>
  </si>
  <si>
    <t xml:space="preserve">• Ces deux valeurs sont des cellules d'entrée modifiables dans l'onglet « Calculateur » (rubrique « Hypothèses »).</t>
  </si>
  <si>
    <t xml:space="preserve">4. UTILISATION</t>
  </si>
  <si>
    <t xml:space="preserve">• Les cellules à fond jaune et texte bleu sont les seules à modifier. Toutes les autres sont calculées automatiquement.</t>
  </si>
  <si>
    <t xml:space="preserve">• Le calcul produit un coût « plancher » (régularisation rapide) et un coût « plafond » (réitération + sanctions complètes).</t>
  </si>
  <si>
    <t xml:space="preserve">• La synthèse comparative en bas de l'onglet permet de mettre en regard le coût de la conformité (accompagnement Izypaper) et le coût du risque.</t>
  </si>
  <si>
    <t xml:space="preserve">5. LIMITES</t>
  </si>
  <si>
    <t xml:space="preserve">Ce calculateur fournit une estimation. Les sanctions effectives dépendent de l'appréciation de la DDETS, du juge pénal et des circonstances atténuantes ou aggravantes (bonne foi, récidive, vulnérabilité de l'étranger, traite des êtres humains). Pour une évaluation spécifique à votre situation, consultez Izypaper : contact@izypaper.com</t>
  </si>
  <si>
    <t xml:space="preserve">I. HYPOTHÈSES — VALEURS DE RÉFÉRENCE</t>
  </si>
  <si>
    <t xml:space="preserve">Taux horaire du minimum garanti (€)</t>
  </si>
  <si>
    <t xml:space="preserve">SMIC horaire brut (€)</t>
  </si>
  <si>
    <t xml:space="preserve">Coefficient charges patronales (% du brut)</t>
  </si>
  <si>
    <t xml:space="preserve">Taux de TVA récupérable sur honoraires (%)</t>
  </si>
  <si>
    <t xml:space="preserve">II. PROFIL DU DOSSIER</t>
  </si>
  <si>
    <t xml:space="preserve">Nombre d'étrangers concernés</t>
  </si>
  <si>
    <t xml:space="preserve">Salaire mensuel brut moyen par salarié (€)</t>
  </si>
  <si>
    <t xml:space="preserve">Durée moyenne de l'emploi irrégulier (mois)</t>
  </si>
  <si>
    <t xml:space="preserve">Hypothèse de réitération (oui = 1 / non = 0)</t>
  </si>
  <si>
    <t xml:space="preserve">Régularisation spontanée par l'employeur (oui=1 / non=0)</t>
  </si>
  <si>
    <t xml:space="preserve">Procédure pénale engagée (oui=1 / non=0)</t>
  </si>
  <si>
    <t xml:space="preserve">Personne morale (oui=1 / non=0)</t>
  </si>
  <si>
    <t xml:space="preserve">Fermeture administrative envisagée (oui=1 / non=0)</t>
  </si>
  <si>
    <t xml:space="preserve">Exclusion marchés publics envisagée (oui=1 / non=0)</t>
  </si>
  <si>
    <t xml:space="preserve">III. SANCTIONS — DÉTAIL DES POSTES DE COÛT</t>
  </si>
  <si>
    <t xml:space="preserve">Poste</t>
  </si>
  <si>
    <t xml:space="preserve">Base légale</t>
  </si>
  <si>
    <t xml:space="preserve">Formule</t>
  </si>
  <si>
    <t xml:space="preserve">Min (€)</t>
  </si>
  <si>
    <t xml:space="preserve">Max (€)</t>
  </si>
  <si>
    <t xml:space="preserve">1. Amende administrative (contribution spéciale)</t>
  </si>
  <si>
    <t xml:space="preserve">L. 8253-1 CT</t>
  </si>
  <si>
    <t xml:space="preserve">MG × [2000 ou 5000] × nb × (1 + 4 × réiter)</t>
  </si>
  <si>
    <t xml:space="preserve">2. Amende pénale par étranger</t>
  </si>
  <si>
    <t xml:space="preserve">L. 8256-2 CT</t>
  </si>
  <si>
    <t xml:space="preserve">(15 000 € ou 75 000 €) × nb (si poursuite)</t>
  </si>
  <si>
    <t xml:space="preserve">3. Indemnité forfaitaire de rupture (3 mois min.)</t>
  </si>
  <si>
    <t xml:space="preserve">L. 8252-2 CT</t>
  </si>
  <si>
    <t xml:space="preserve">3 mois × salaire brut × nb</t>
  </si>
  <si>
    <t xml:space="preserve">4. Salaires + charges régularisés (rétroactif)</t>
  </si>
  <si>
    <t xml:space="preserve">Salaire × durée × (1 + charges) × nb</t>
  </si>
  <si>
    <t xml:space="preserve">5. Coût de remplacement (recrutement + intégration)</t>
  </si>
  <si>
    <t xml:space="preserve">Pratique RH</t>
  </si>
  <si>
    <t xml:space="preserve">3 à 9 mois de salaire chargé × nb</t>
  </si>
  <si>
    <t xml:space="preserve">6. Honoraires d'avocat &amp; frais de procédure</t>
  </si>
  <si>
    <t xml:space="preserve">Estimation</t>
  </si>
  <si>
    <t xml:space="preserve">Forfait moyen marché</t>
  </si>
  <si>
    <t xml:space="preserve">7. Perte d'activité — fermeture administrative</t>
  </si>
  <si>
    <t xml:space="preserve">L. 8272-2 CT</t>
  </si>
  <si>
    <t xml:space="preserve">CA mensuel × [0,5 à 3] mois</t>
  </si>
  <si>
    <t xml:space="preserve">8. Exclusion marchés publics (perte CA estimée)</t>
  </si>
  <si>
    <t xml:space="preserve">L. 8272-4 CT</t>
  </si>
  <si>
    <t xml:space="preserve">Forfait variable [10k - 500k €]</t>
  </si>
  <si>
    <t xml:space="preserve">9. Atteinte réputationnelle (estimation)</t>
  </si>
  <si>
    <t xml:space="preserve">—</t>
  </si>
  <si>
    <t xml:space="preserve">Perte de contrats + recrutement</t>
  </si>
  <si>
    <t xml:space="preserve">TOTAL ESTIMÉ</t>
  </si>
  <si>
    <t xml:space="preserve">IV. ARBITRAGE — CONFORMITÉ vs RISQUE</t>
  </si>
  <si>
    <t xml:space="preserve">Coût annuel d'un accompagnement Izypaper (estimation)</t>
  </si>
  <si>
    <t xml:space="preserve">Ratio coût conformité / coût maximum du risque</t>
  </si>
</sst>
</file>

<file path=xl/styles.xml><?xml version="1.0" encoding="utf-8"?>
<styleSheet xmlns="http://schemas.openxmlformats.org/spreadsheetml/2006/main">
  <numFmts count="6">
    <numFmt numFmtId="164" formatCode="General"/>
    <numFmt numFmtId="165" formatCode="0.00&quot; €&quot;"/>
    <numFmt numFmtId="166" formatCode="0.0%"/>
    <numFmt numFmtId="167" formatCode="0"/>
    <numFmt numFmtId="168" formatCode="#,##0&quot; €&quot;"/>
    <numFmt numFmtId="169" formatCode="0.00%"/>
  </numFmts>
  <fonts count="17">
    <font>
      <sz val="11"/>
      <color theme="1"/>
      <name val="Calibri"/>
      <family val="2"/>
      <charset val="1"/>
    </font>
    <font>
      <sz val="10"/>
      <name val="Arial"/>
      <family val="0"/>
    </font>
    <font>
      <sz val="10"/>
      <name val="Arial"/>
      <family val="0"/>
    </font>
    <font>
      <sz val="10"/>
      <name val="Arial"/>
      <family val="0"/>
    </font>
    <font>
      <b val="true"/>
      <sz val="16"/>
      <color rgb="FFFFFFFF"/>
      <name val="Times New Roman"/>
      <family val="0"/>
      <charset val="1"/>
    </font>
    <font>
      <i val="true"/>
      <sz val="11"/>
      <color rgb="FF0E0A6E"/>
      <name val="Times New Roman"/>
      <family val="0"/>
      <charset val="1"/>
    </font>
    <font>
      <b val="true"/>
      <sz val="12"/>
      <color rgb="FF0E0A6E"/>
      <name val="Times New Roman"/>
      <family val="0"/>
      <charset val="1"/>
    </font>
    <font>
      <sz val="11"/>
      <name val="Times New Roman"/>
      <family val="0"/>
      <charset val="1"/>
    </font>
    <font>
      <b val="true"/>
      <sz val="12"/>
      <color rgb="FFFFFFFF"/>
      <name val="Times New Roman"/>
      <family val="0"/>
      <charset val="1"/>
    </font>
    <font>
      <b val="true"/>
      <sz val="11"/>
      <color rgb="FF4F2BFF"/>
      <name val="Times New Roman"/>
      <family val="0"/>
      <charset val="1"/>
    </font>
    <font>
      <b val="true"/>
      <sz val="10"/>
      <color rgb="FFFFFFFF"/>
      <name val="Times New Roman"/>
      <family val="0"/>
      <charset val="1"/>
    </font>
    <font>
      <i val="true"/>
      <sz val="10"/>
      <name val="Times New Roman"/>
      <family val="0"/>
      <charset val="1"/>
    </font>
    <font>
      <b val="true"/>
      <sz val="11"/>
      <color rgb="FF000000"/>
      <name val="Times New Roman"/>
      <family val="0"/>
      <charset val="1"/>
    </font>
    <font>
      <b val="true"/>
      <sz val="13"/>
      <color rgb="FFFFFFFF"/>
      <name val="Times New Roman"/>
      <family val="0"/>
      <charset val="1"/>
    </font>
    <font>
      <b val="true"/>
      <sz val="14"/>
      <color rgb="FFFFFFFF"/>
      <name val="Times New Roman"/>
      <family val="0"/>
      <charset val="1"/>
    </font>
    <font>
      <b val="true"/>
      <i val="true"/>
      <sz val="11"/>
      <color rgb="FF0E0A6E"/>
      <name val="Times New Roman"/>
      <family val="0"/>
      <charset val="1"/>
    </font>
    <font>
      <sz val="10"/>
      <name val="Arial"/>
      <family val="2"/>
    </font>
  </fonts>
  <fills count="8">
    <fill>
      <patternFill patternType="none"/>
    </fill>
    <fill>
      <patternFill patternType="gray125"/>
    </fill>
    <fill>
      <patternFill patternType="solid">
        <fgColor rgb="FF0E0A6E"/>
        <bgColor rgb="FF333333"/>
      </patternFill>
    </fill>
    <fill>
      <patternFill patternType="solid">
        <fgColor rgb="FFC9A55C"/>
        <bgColor rgb="FFB0B0B0"/>
      </patternFill>
    </fill>
    <fill>
      <patternFill patternType="solid">
        <fgColor rgb="FFFFFFCC"/>
        <bgColor rgb="FFF4F1EA"/>
      </patternFill>
    </fill>
    <fill>
      <patternFill patternType="solid">
        <fgColor rgb="FF9B1C1C"/>
        <bgColor rgb="FF800000"/>
      </patternFill>
    </fill>
    <fill>
      <patternFill patternType="solid">
        <fgColor rgb="FFD4EDDA"/>
        <bgColor rgb="FFF4F1EA"/>
      </patternFill>
    </fill>
    <fill>
      <patternFill patternType="solid">
        <fgColor rgb="FFF4F1EA"/>
        <bgColor rgb="FFFFFFFF"/>
      </patternFill>
    </fill>
  </fills>
  <borders count="3">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 diagonalUp="false" diagonalDown="false">
      <left style="thin">
        <color rgb="FFB0B0B0"/>
      </left>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justify"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false" indent="1" shrinkToFit="false"/>
      <protection locked="true" hidden="false"/>
    </xf>
    <xf numFmtId="164" fontId="7" fillId="0" borderId="1" xfId="0" applyFont="true" applyBorder="true" applyAlignment="true" applyProtection="false">
      <alignment horizontal="left" vertical="center" textRotation="0" wrapText="true" indent="1" shrinkToFit="false"/>
      <protection locked="true" hidden="false"/>
    </xf>
    <xf numFmtId="165" fontId="9" fillId="4" borderId="1" xfId="0" applyFont="true" applyBorder="true" applyAlignment="true" applyProtection="false">
      <alignment horizontal="center" vertical="center" textRotation="0" wrapText="false" indent="0" shrinkToFit="false"/>
      <protection locked="true" hidden="false"/>
    </xf>
    <xf numFmtId="166" fontId="9" fillId="4" borderId="1" xfId="0" applyFont="true" applyBorder="true" applyAlignment="true" applyProtection="false">
      <alignment horizontal="center" vertical="center" textRotation="0" wrapText="false" indent="0" shrinkToFit="false"/>
      <protection locked="true" hidden="false"/>
    </xf>
    <xf numFmtId="167" fontId="9" fillId="4" borderId="1" xfId="0" applyFont="true" applyBorder="true" applyAlignment="true" applyProtection="false">
      <alignment horizontal="center" vertical="center" textRotation="0" wrapText="false" indent="0" shrinkToFit="false"/>
      <protection locked="true" hidden="false"/>
    </xf>
    <xf numFmtId="168" fontId="9" fillId="4"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8" fontId="12" fillId="0" borderId="1" xfId="0" applyFont="true" applyBorder="true" applyAlignment="true" applyProtection="false">
      <alignment horizontal="right" vertical="center" textRotation="0" wrapText="true" indent="0" shrinkToFit="false"/>
      <protection locked="true" hidden="false"/>
    </xf>
    <xf numFmtId="164" fontId="13" fillId="5" borderId="1" xfId="0" applyFont="true" applyBorder="true" applyAlignment="true" applyProtection="false">
      <alignment horizontal="left" vertical="center" textRotation="0" wrapText="false" indent="1" shrinkToFit="false"/>
      <protection locked="true" hidden="false"/>
    </xf>
    <xf numFmtId="168" fontId="14" fillId="5" borderId="1" xfId="0" applyFont="true" applyBorder="true" applyAlignment="true" applyProtection="false">
      <alignment horizontal="right" vertical="center" textRotation="0" wrapText="false" indent="0" shrinkToFit="false"/>
      <protection locked="true" hidden="false"/>
    </xf>
    <xf numFmtId="164" fontId="7" fillId="0" borderId="2" xfId="0" applyFont="true" applyBorder="true" applyAlignment="true" applyProtection="false">
      <alignment horizontal="left" vertical="center" textRotation="0" wrapText="false" indent="1" shrinkToFit="false"/>
      <protection locked="true" hidden="false"/>
    </xf>
    <xf numFmtId="168" fontId="12" fillId="6" borderId="1" xfId="0" applyFont="true" applyBorder="true" applyAlignment="true" applyProtection="false">
      <alignment horizontal="right" vertical="center" textRotation="0" wrapText="false" indent="0" shrinkToFit="false"/>
      <protection locked="true" hidden="false"/>
    </xf>
    <xf numFmtId="169" fontId="8" fillId="2" borderId="1" xfId="0" applyFont="true" applyBorder="true" applyAlignment="true" applyProtection="false">
      <alignment horizontal="right" vertical="center" textRotation="0" wrapText="fals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4F2BFF"/>
      <rgbColor rgb="FFFFFF00"/>
      <rgbColor rgb="FFFF00FF"/>
      <rgbColor rgb="FF00FFFF"/>
      <rgbColor rgb="FF800000"/>
      <rgbColor rgb="FF008000"/>
      <rgbColor rgb="FF000080"/>
      <rgbColor rgb="FF808000"/>
      <rgbColor rgb="FF800080"/>
      <rgbColor rgb="FF008080"/>
      <rgbColor rgb="FFB0B0B0"/>
      <rgbColor rgb="FF808080"/>
      <rgbColor rgb="FF9999FF"/>
      <rgbColor rgb="FF993366"/>
      <rgbColor rgb="FFFFFFCC"/>
      <rgbColor rgb="FFF4F1EA"/>
      <rgbColor rgb="FF660066"/>
      <rgbColor rgb="FFFF8080"/>
      <rgbColor rgb="FF0066CC"/>
      <rgbColor rgb="FFCCCCFF"/>
      <rgbColor rgb="FF000080"/>
      <rgbColor rgb="FFFF00FF"/>
      <rgbColor rgb="FFFFFF00"/>
      <rgbColor rgb="FF00FFFF"/>
      <rgbColor rgb="FF800080"/>
      <rgbColor rgb="FF800000"/>
      <rgbColor rgb="FF008080"/>
      <rgbColor rgb="FF4F2BFF"/>
      <rgbColor rgb="FF00CCFF"/>
      <rgbColor rgb="FFCCFFFF"/>
      <rgbColor rgb="FFD4EDDA"/>
      <rgbColor rgb="FFFFFF99"/>
      <rgbColor rgb="FF99CCFF"/>
      <rgbColor rgb="FFFF99CC"/>
      <rgbColor rgb="FFCC99FF"/>
      <rgbColor rgb="FFFFCC99"/>
      <rgbColor rgb="FF3366FF"/>
      <rgbColor rgb="FF33CCCC"/>
      <rgbColor rgb="FF99CC00"/>
      <rgbColor rgb="FFFFCC00"/>
      <rgbColor rgb="FFFF9900"/>
      <rgbColor rgb="FFFF6600"/>
      <rgbColor rgb="FF666699"/>
      <rgbColor rgb="FFC9A55C"/>
      <rgbColor rgb="FF0E0A6E"/>
      <rgbColor rgb="FF339966"/>
      <rgbColor rgb="FF003300"/>
      <rgbColor rgb="FF333300"/>
      <rgbColor rgb="FF9B1C1C"/>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0a6e"/>
      </a:dk2>
      <a:lt2>
        <a:srgbClr val="eeece1"/>
      </a:lt2>
      <a:accent1>
        <a:srgbClr val="4f2bff"/>
      </a:accent1>
      <a:accent2>
        <a:srgbClr val="c0504d"/>
      </a:accent2>
      <a:accent3>
        <a:srgbClr val="9bbb59"/>
      </a:accent3>
      <a:accent4>
        <a:srgbClr val="8064a2"/>
      </a:accent4>
      <a:accent5>
        <a:srgbClr val="4bacc6"/>
      </a:accent5>
      <a:accent6>
        <a:srgbClr val="f79646"/>
      </a:accent6>
      <a:hlink>
        <a:srgbClr val="4F2B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I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9" min="2" style="0" width="14"/>
    <col collapsed="false" customWidth="true" hidden="false" outlineLevel="0" max="10" min="10" style="0" width="2"/>
  </cols>
  <sheetData>
    <row r="2" customFormat="false" ht="36" hidden="false" customHeight="true" outlineLevel="0" collapsed="false">
      <c r="B2" s="1" t="s">
        <v>0</v>
      </c>
      <c r="C2" s="1"/>
      <c r="D2" s="1"/>
      <c r="E2" s="1"/>
      <c r="F2" s="1"/>
      <c r="G2" s="1"/>
      <c r="H2" s="1"/>
      <c r="I2" s="1"/>
    </row>
    <row r="3" customFormat="false" ht="21.75" hidden="false" customHeight="true" outlineLevel="0" collapsed="false">
      <c r="B3" s="2" t="s">
        <v>1</v>
      </c>
      <c r="C3" s="2"/>
      <c r="D3" s="2"/>
      <c r="E3" s="2"/>
      <c r="F3" s="2"/>
      <c r="G3" s="2"/>
      <c r="H3" s="2"/>
      <c r="I3" s="2"/>
    </row>
    <row r="5" customFormat="false" ht="15" hidden="false" customHeight="false" outlineLevel="0" collapsed="false">
      <c r="B5" s="3"/>
      <c r="C5" s="3"/>
      <c r="D5" s="3"/>
      <c r="E5" s="3"/>
      <c r="F5" s="3"/>
      <c r="G5" s="3"/>
      <c r="H5" s="3"/>
      <c r="I5" s="3"/>
    </row>
    <row r="6" customFormat="false" ht="21.75" hidden="false" customHeight="true" outlineLevel="0" collapsed="false">
      <c r="B6" s="4" t="s">
        <v>2</v>
      </c>
      <c r="C6" s="4"/>
      <c r="D6" s="4"/>
      <c r="E6" s="4"/>
      <c r="F6" s="4"/>
      <c r="G6" s="4"/>
      <c r="H6" s="4"/>
      <c r="I6" s="4"/>
    </row>
    <row r="7" customFormat="false" ht="64.5" hidden="false" customHeight="true" outlineLevel="0" collapsed="false">
      <c r="B7" s="5" t="s">
        <v>3</v>
      </c>
      <c r="C7" s="5"/>
      <c r="D7" s="5"/>
      <c r="E7" s="5"/>
      <c r="F7" s="5"/>
      <c r="G7" s="5"/>
      <c r="H7" s="5"/>
      <c r="I7" s="5"/>
    </row>
    <row r="8" customFormat="false" ht="15" hidden="false" customHeight="false" outlineLevel="0" collapsed="false">
      <c r="B8" s="3"/>
      <c r="C8" s="3"/>
      <c r="D8" s="3"/>
      <c r="E8" s="3"/>
      <c r="F8" s="3"/>
      <c r="G8" s="3"/>
      <c r="H8" s="3"/>
      <c r="I8" s="3"/>
    </row>
    <row r="9" customFormat="false" ht="21.75" hidden="false" customHeight="true" outlineLevel="0" collapsed="false">
      <c r="B9" s="4" t="s">
        <v>4</v>
      </c>
      <c r="C9" s="4"/>
      <c r="D9" s="4"/>
      <c r="E9" s="4"/>
      <c r="F9" s="4"/>
      <c r="G9" s="4"/>
      <c r="H9" s="4"/>
      <c r="I9" s="4"/>
    </row>
    <row r="10" customFormat="false" ht="37.5" hidden="false" customHeight="true" outlineLevel="0" collapsed="false">
      <c r="B10" s="6" t="s">
        <v>5</v>
      </c>
      <c r="C10" s="6"/>
      <c r="D10" s="6"/>
      <c r="E10" s="6"/>
      <c r="F10" s="6"/>
      <c r="G10" s="6"/>
      <c r="H10" s="6"/>
      <c r="I10" s="6"/>
    </row>
    <row r="11" customFormat="false" ht="37.5" hidden="false" customHeight="true" outlineLevel="0" collapsed="false">
      <c r="B11" s="6" t="s">
        <v>6</v>
      </c>
      <c r="C11" s="6"/>
      <c r="D11" s="6"/>
      <c r="E11" s="6"/>
      <c r="F11" s="6"/>
      <c r="G11" s="6"/>
      <c r="H11" s="6"/>
      <c r="I11" s="6"/>
    </row>
    <row r="12" customFormat="false" ht="37.5" hidden="false" customHeight="true" outlineLevel="0" collapsed="false">
      <c r="B12" s="6" t="s">
        <v>7</v>
      </c>
      <c r="C12" s="6"/>
      <c r="D12" s="6"/>
      <c r="E12" s="6"/>
      <c r="F12" s="6"/>
      <c r="G12" s="6"/>
      <c r="H12" s="6"/>
      <c r="I12" s="6"/>
    </row>
    <row r="13" customFormat="false" ht="37.5" hidden="false" customHeight="true" outlineLevel="0" collapsed="false">
      <c r="B13" s="6" t="s">
        <v>8</v>
      </c>
      <c r="C13" s="6"/>
      <c r="D13" s="6"/>
      <c r="E13" s="6"/>
      <c r="F13" s="6"/>
      <c r="G13" s="6"/>
      <c r="H13" s="6"/>
      <c r="I13" s="6"/>
    </row>
    <row r="14" customFormat="false" ht="37.5" hidden="false" customHeight="true" outlineLevel="0" collapsed="false">
      <c r="B14" s="6" t="s">
        <v>9</v>
      </c>
      <c r="C14" s="6"/>
      <c r="D14" s="6"/>
      <c r="E14" s="6"/>
      <c r="F14" s="6"/>
      <c r="G14" s="6"/>
      <c r="H14" s="6"/>
      <c r="I14" s="6"/>
    </row>
    <row r="15" customFormat="false" ht="37.5" hidden="false" customHeight="true" outlineLevel="0" collapsed="false">
      <c r="B15" s="6" t="s">
        <v>10</v>
      </c>
      <c r="C15" s="6"/>
      <c r="D15" s="6"/>
      <c r="E15" s="6"/>
      <c r="F15" s="6"/>
      <c r="G15" s="6"/>
      <c r="H15" s="6"/>
      <c r="I15" s="6"/>
    </row>
    <row r="16" customFormat="false" ht="15" hidden="false" customHeight="false" outlineLevel="0" collapsed="false">
      <c r="B16" s="3"/>
      <c r="C16" s="3"/>
      <c r="D16" s="3"/>
      <c r="E16" s="3"/>
      <c r="F16" s="3"/>
      <c r="G16" s="3"/>
      <c r="H16" s="3"/>
      <c r="I16" s="3"/>
    </row>
    <row r="17" customFormat="false" ht="21.75" hidden="false" customHeight="true" outlineLevel="0" collapsed="false">
      <c r="B17" s="4" t="s">
        <v>11</v>
      </c>
      <c r="C17" s="4"/>
      <c r="D17" s="4"/>
      <c r="E17" s="4"/>
      <c r="F17" s="4"/>
      <c r="G17" s="4"/>
      <c r="H17" s="4"/>
      <c r="I17" s="4"/>
    </row>
    <row r="18" customFormat="false" ht="37.5" hidden="false" customHeight="true" outlineLevel="0" collapsed="false">
      <c r="B18" s="6" t="s">
        <v>12</v>
      </c>
      <c r="C18" s="6"/>
      <c r="D18" s="6"/>
      <c r="E18" s="6"/>
      <c r="F18" s="6"/>
      <c r="G18" s="6"/>
      <c r="H18" s="6"/>
      <c r="I18" s="6"/>
    </row>
    <row r="19" customFormat="false" ht="37.5" hidden="false" customHeight="true" outlineLevel="0" collapsed="false">
      <c r="B19" s="6" t="s">
        <v>13</v>
      </c>
      <c r="C19" s="6"/>
      <c r="D19" s="6"/>
      <c r="E19" s="6"/>
      <c r="F19" s="6"/>
      <c r="G19" s="6"/>
      <c r="H19" s="6"/>
      <c r="I19" s="6"/>
    </row>
    <row r="20" customFormat="false" ht="37.5" hidden="false" customHeight="true" outlineLevel="0" collapsed="false">
      <c r="B20" s="6" t="s">
        <v>14</v>
      </c>
      <c r="C20" s="6"/>
      <c r="D20" s="6"/>
      <c r="E20" s="6"/>
      <c r="F20" s="6"/>
      <c r="G20" s="6"/>
      <c r="H20" s="6"/>
      <c r="I20" s="6"/>
    </row>
    <row r="21" customFormat="false" ht="15" hidden="false" customHeight="false" outlineLevel="0" collapsed="false">
      <c r="B21" s="3"/>
      <c r="C21" s="3"/>
      <c r="D21" s="3"/>
      <c r="E21" s="3"/>
      <c r="F21" s="3"/>
      <c r="G21" s="3"/>
      <c r="H21" s="3"/>
      <c r="I21" s="3"/>
    </row>
    <row r="22" customFormat="false" ht="21.75" hidden="false" customHeight="true" outlineLevel="0" collapsed="false">
      <c r="B22" s="4" t="s">
        <v>15</v>
      </c>
      <c r="C22" s="4"/>
      <c r="D22" s="4"/>
      <c r="E22" s="4"/>
      <c r="F22" s="4"/>
      <c r="G22" s="4"/>
      <c r="H22" s="4"/>
      <c r="I22" s="4"/>
    </row>
    <row r="23" customFormat="false" ht="37.5" hidden="false" customHeight="true" outlineLevel="0" collapsed="false">
      <c r="B23" s="6" t="s">
        <v>16</v>
      </c>
      <c r="C23" s="6"/>
      <c r="D23" s="6"/>
      <c r="E23" s="6"/>
      <c r="F23" s="6"/>
      <c r="G23" s="6"/>
      <c r="H23" s="6"/>
      <c r="I23" s="6"/>
    </row>
    <row r="24" customFormat="false" ht="37.5" hidden="false" customHeight="true" outlineLevel="0" collapsed="false">
      <c r="B24" s="6" t="s">
        <v>17</v>
      </c>
      <c r="C24" s="6"/>
      <c r="D24" s="6"/>
      <c r="E24" s="6"/>
      <c r="F24" s="6"/>
      <c r="G24" s="6"/>
      <c r="H24" s="6"/>
      <c r="I24" s="6"/>
    </row>
    <row r="25" customFormat="false" ht="37.5" hidden="false" customHeight="true" outlineLevel="0" collapsed="false">
      <c r="B25" s="6" t="s">
        <v>18</v>
      </c>
      <c r="C25" s="6"/>
      <c r="D25" s="6"/>
      <c r="E25" s="6"/>
      <c r="F25" s="6"/>
      <c r="G25" s="6"/>
      <c r="H25" s="6"/>
      <c r="I25" s="6"/>
    </row>
    <row r="26" customFormat="false" ht="15" hidden="false" customHeight="false" outlineLevel="0" collapsed="false">
      <c r="B26" s="3"/>
      <c r="C26" s="3"/>
      <c r="D26" s="3"/>
      <c r="E26" s="3"/>
      <c r="F26" s="3"/>
      <c r="G26" s="3"/>
      <c r="H26" s="3"/>
      <c r="I26" s="3"/>
    </row>
    <row r="27" customFormat="false" ht="21.75" hidden="false" customHeight="true" outlineLevel="0" collapsed="false">
      <c r="B27" s="4" t="s">
        <v>19</v>
      </c>
      <c r="C27" s="4"/>
      <c r="D27" s="4"/>
      <c r="E27" s="4"/>
      <c r="F27" s="4"/>
      <c r="G27" s="4"/>
      <c r="H27" s="4"/>
      <c r="I27" s="4"/>
    </row>
    <row r="28" customFormat="false" ht="64.5" hidden="false" customHeight="true" outlineLevel="0" collapsed="false">
      <c r="B28" s="5" t="s">
        <v>20</v>
      </c>
      <c r="C28" s="5"/>
      <c r="D28" s="5"/>
      <c r="E28" s="5"/>
      <c r="F28" s="5"/>
      <c r="G28" s="5"/>
      <c r="H28" s="5"/>
      <c r="I28" s="5"/>
    </row>
  </sheetData>
  <mergeCells count="26">
    <mergeCell ref="B2:I2"/>
    <mergeCell ref="B3:I3"/>
    <mergeCell ref="B5:I5"/>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3" min="3" style="0" width="16"/>
    <col collapsed="false" customWidth="true" hidden="false" outlineLevel="0" max="4" min="4" style="0" width="24"/>
    <col collapsed="false" customWidth="true" hidden="false" outlineLevel="0" max="6" min="5" style="0" width="14"/>
    <col collapsed="false" customWidth="true" hidden="false" outlineLevel="0" max="9" min="9" style="0" width="2"/>
  </cols>
  <sheetData>
    <row r="2" customFormat="false" ht="31.5" hidden="false" customHeight="true" outlineLevel="0" collapsed="false">
      <c r="B2" s="1" t="s">
        <v>0</v>
      </c>
      <c r="C2" s="1"/>
      <c r="D2" s="1"/>
      <c r="E2" s="1"/>
      <c r="F2" s="1"/>
      <c r="G2" s="1"/>
      <c r="H2" s="1"/>
    </row>
    <row r="4" customFormat="false" ht="24" hidden="false" customHeight="true" outlineLevel="0" collapsed="false">
      <c r="B4" s="7" t="s">
        <v>21</v>
      </c>
      <c r="C4" s="7"/>
      <c r="D4" s="7"/>
      <c r="E4" s="7"/>
      <c r="F4" s="7"/>
      <c r="G4" s="7"/>
      <c r="H4" s="7"/>
    </row>
    <row r="5" customFormat="false" ht="21.75" hidden="false" customHeight="true" outlineLevel="0" collapsed="false">
      <c r="B5" s="8" t="s">
        <v>22</v>
      </c>
      <c r="C5" s="8"/>
      <c r="D5" s="8"/>
      <c r="E5" s="8"/>
      <c r="F5" s="8"/>
      <c r="G5" s="9" t="n">
        <v>4.22</v>
      </c>
      <c r="H5" s="9"/>
    </row>
    <row r="6" customFormat="false" ht="21.75" hidden="false" customHeight="true" outlineLevel="0" collapsed="false">
      <c r="B6" s="8" t="s">
        <v>23</v>
      </c>
      <c r="C6" s="8"/>
      <c r="D6" s="8"/>
      <c r="E6" s="8"/>
      <c r="F6" s="8"/>
      <c r="G6" s="9" t="n">
        <v>11.88</v>
      </c>
      <c r="H6" s="9"/>
    </row>
    <row r="7" customFormat="false" ht="21.75" hidden="false" customHeight="true" outlineLevel="0" collapsed="false">
      <c r="B7" s="8" t="s">
        <v>24</v>
      </c>
      <c r="C7" s="8"/>
      <c r="D7" s="8"/>
      <c r="E7" s="8"/>
      <c r="F7" s="8"/>
      <c r="G7" s="10" t="n">
        <v>0.42</v>
      </c>
      <c r="H7" s="10"/>
    </row>
    <row r="8" customFormat="false" ht="21.75" hidden="false" customHeight="true" outlineLevel="0" collapsed="false">
      <c r="B8" s="8" t="s">
        <v>25</v>
      </c>
      <c r="C8" s="8"/>
      <c r="D8" s="8"/>
      <c r="E8" s="8"/>
      <c r="F8" s="8"/>
      <c r="G8" s="10" t="n">
        <v>0.2</v>
      </c>
      <c r="H8" s="10"/>
    </row>
    <row r="10" customFormat="false" ht="24" hidden="false" customHeight="true" outlineLevel="0" collapsed="false">
      <c r="B10" s="7" t="s">
        <v>26</v>
      </c>
      <c r="C10" s="7"/>
      <c r="D10" s="7"/>
      <c r="E10" s="7"/>
      <c r="F10" s="7"/>
      <c r="G10" s="7"/>
      <c r="H10" s="7"/>
    </row>
    <row r="11" customFormat="false" ht="21.75" hidden="false" customHeight="true" outlineLevel="0" collapsed="false">
      <c r="B11" s="8" t="s">
        <v>27</v>
      </c>
      <c r="C11" s="8"/>
      <c r="D11" s="8"/>
      <c r="E11" s="8"/>
      <c r="F11" s="8"/>
      <c r="G11" s="11" t="n">
        <v>1</v>
      </c>
      <c r="H11" s="11"/>
    </row>
    <row r="12" customFormat="false" ht="21.75" hidden="false" customHeight="true" outlineLevel="0" collapsed="false">
      <c r="B12" s="8" t="s">
        <v>28</v>
      </c>
      <c r="C12" s="8"/>
      <c r="D12" s="8"/>
      <c r="E12" s="8"/>
      <c r="F12" s="8"/>
      <c r="G12" s="12" t="n">
        <v>2800</v>
      </c>
      <c r="H12" s="12"/>
    </row>
    <row r="13" customFormat="false" ht="21.75" hidden="false" customHeight="true" outlineLevel="0" collapsed="false">
      <c r="B13" s="8" t="s">
        <v>29</v>
      </c>
      <c r="C13" s="8"/>
      <c r="D13" s="8"/>
      <c r="E13" s="8"/>
      <c r="F13" s="8"/>
      <c r="G13" s="11" t="n">
        <v>6</v>
      </c>
      <c r="H13" s="11"/>
    </row>
    <row r="14" customFormat="false" ht="21.75" hidden="false" customHeight="true" outlineLevel="0" collapsed="false">
      <c r="B14" s="8" t="s">
        <v>30</v>
      </c>
      <c r="C14" s="8"/>
      <c r="D14" s="8"/>
      <c r="E14" s="8"/>
      <c r="F14" s="8"/>
      <c r="G14" s="11" t="n">
        <v>0</v>
      </c>
      <c r="H14" s="11"/>
    </row>
    <row r="15" customFormat="false" ht="21.75" hidden="false" customHeight="true" outlineLevel="0" collapsed="false">
      <c r="B15" s="8" t="s">
        <v>31</v>
      </c>
      <c r="C15" s="8"/>
      <c r="D15" s="8"/>
      <c r="E15" s="8"/>
      <c r="F15" s="8"/>
      <c r="G15" s="11" t="n">
        <v>0</v>
      </c>
      <c r="H15" s="11"/>
    </row>
    <row r="16" customFormat="false" ht="21.75" hidden="false" customHeight="true" outlineLevel="0" collapsed="false">
      <c r="B16" s="8" t="s">
        <v>32</v>
      </c>
      <c r="C16" s="8"/>
      <c r="D16" s="8"/>
      <c r="E16" s="8"/>
      <c r="F16" s="8"/>
      <c r="G16" s="11" t="n">
        <v>0</v>
      </c>
      <c r="H16" s="11"/>
    </row>
    <row r="17" customFormat="false" ht="21.75" hidden="false" customHeight="true" outlineLevel="0" collapsed="false">
      <c r="B17" s="8" t="s">
        <v>33</v>
      </c>
      <c r="C17" s="8"/>
      <c r="D17" s="8"/>
      <c r="E17" s="8"/>
      <c r="F17" s="8"/>
      <c r="G17" s="11" t="n">
        <v>1</v>
      </c>
      <c r="H17" s="11"/>
    </row>
    <row r="18" customFormat="false" ht="21.75" hidden="false" customHeight="true" outlineLevel="0" collapsed="false">
      <c r="B18" s="8" t="s">
        <v>34</v>
      </c>
      <c r="C18" s="8"/>
      <c r="D18" s="8"/>
      <c r="E18" s="8"/>
      <c r="F18" s="8"/>
      <c r="G18" s="11" t="n">
        <v>0</v>
      </c>
      <c r="H18" s="11"/>
    </row>
    <row r="19" customFormat="false" ht="21.75" hidden="false" customHeight="true" outlineLevel="0" collapsed="false">
      <c r="B19" s="8" t="s">
        <v>35</v>
      </c>
      <c r="C19" s="8"/>
      <c r="D19" s="8"/>
      <c r="E19" s="8"/>
      <c r="F19" s="8"/>
      <c r="G19" s="11" t="n">
        <v>0</v>
      </c>
      <c r="H19" s="11"/>
    </row>
    <row r="21" customFormat="false" ht="24" hidden="false" customHeight="true" outlineLevel="0" collapsed="false">
      <c r="B21" s="7" t="s">
        <v>36</v>
      </c>
      <c r="C21" s="7"/>
      <c r="D21" s="7"/>
      <c r="E21" s="7"/>
      <c r="F21" s="7"/>
      <c r="G21" s="7"/>
      <c r="H21" s="7"/>
    </row>
    <row r="22" customFormat="false" ht="27.75" hidden="false" customHeight="true" outlineLevel="0" collapsed="false">
      <c r="B22" s="13" t="s">
        <v>37</v>
      </c>
      <c r="C22" s="13" t="s">
        <v>38</v>
      </c>
      <c r="D22" s="13" t="s">
        <v>39</v>
      </c>
      <c r="E22" s="13" t="s">
        <v>40</v>
      </c>
      <c r="F22" s="13" t="s">
        <v>41</v>
      </c>
    </row>
    <row r="23" customFormat="false" ht="31.5" hidden="false" customHeight="true" outlineLevel="0" collapsed="false">
      <c r="B23" s="8" t="s">
        <v>42</v>
      </c>
      <c r="C23" s="14" t="s">
        <v>43</v>
      </c>
      <c r="D23" s="14" t="s">
        <v>44</v>
      </c>
      <c r="E23" s="15" t="n">
        <f aca="false">$G$5*IF($G$15=1,2000,5000)*$G$11</f>
        <v>21100</v>
      </c>
      <c r="F23" s="15" t="n">
        <f aca="false">$G$5*IF($G$14=1,25000,5000)*$G$11</f>
        <v>21100</v>
      </c>
    </row>
    <row r="24" customFormat="false" ht="27.75" hidden="false" customHeight="true" outlineLevel="0" collapsed="false">
      <c r="B24" s="8" t="s">
        <v>45</v>
      </c>
      <c r="C24" s="14" t="s">
        <v>46</v>
      </c>
      <c r="D24" s="14" t="s">
        <v>47</v>
      </c>
      <c r="E24" s="15" t="n">
        <f aca="false">IF($G$16=1,IF($G$17=1,75000,15000)*$G$11*0.3,0)</f>
        <v>0</v>
      </c>
      <c r="F24" s="15" t="n">
        <f aca="false">IF($G$16=1,IF($G$17=1,75000,15000)*$G$11,0)</f>
        <v>0</v>
      </c>
    </row>
    <row r="25" customFormat="false" ht="27.75" hidden="false" customHeight="true" outlineLevel="0" collapsed="false">
      <c r="B25" s="8" t="s">
        <v>48</v>
      </c>
      <c r="C25" s="14" t="s">
        <v>49</v>
      </c>
      <c r="D25" s="14" t="s">
        <v>50</v>
      </c>
      <c r="E25" s="15" t="n">
        <f aca="false">3*$G$12*$G$11</f>
        <v>8400</v>
      </c>
      <c r="F25" s="15" t="n">
        <f aca="false">6*$G$12*$G$11</f>
        <v>16800</v>
      </c>
    </row>
    <row r="26" customFormat="false" ht="31.5" hidden="false" customHeight="true" outlineLevel="0" collapsed="false">
      <c r="B26" s="8" t="s">
        <v>51</v>
      </c>
      <c r="C26" s="14" t="s">
        <v>49</v>
      </c>
      <c r="D26" s="14" t="s">
        <v>52</v>
      </c>
      <c r="E26" s="15" t="n">
        <f aca="false">$G$12*$G$13*(1+$G$7)*$G$11*0.2</f>
        <v>4771.2</v>
      </c>
      <c r="F26" s="15" t="n">
        <f aca="false">$G$12*$G$13*(1+$G$7)*$G$11</f>
        <v>23856</v>
      </c>
    </row>
    <row r="27" customFormat="false" ht="27.75" hidden="false" customHeight="true" outlineLevel="0" collapsed="false">
      <c r="B27" s="8" t="s">
        <v>53</v>
      </c>
      <c r="C27" s="14" t="s">
        <v>54</v>
      </c>
      <c r="D27" s="14" t="s">
        <v>55</v>
      </c>
      <c r="E27" s="15" t="n">
        <f aca="false">3*$G$12*(1+$G$7)*$G$11</f>
        <v>11928</v>
      </c>
      <c r="F27" s="15" t="n">
        <f aca="false">9*$G$12*(1+$G$7)*$G$11</f>
        <v>35784</v>
      </c>
    </row>
    <row r="28" customFormat="false" ht="27.75" hidden="false" customHeight="true" outlineLevel="0" collapsed="false">
      <c r="B28" s="8" t="s">
        <v>56</v>
      </c>
      <c r="C28" s="14" t="s">
        <v>57</v>
      </c>
      <c r="D28" s="14" t="s">
        <v>58</v>
      </c>
      <c r="E28" s="15" t="n">
        <f aca="false">IF($G$16=1,8000,3000)</f>
        <v>3000</v>
      </c>
      <c r="F28" s="15" t="n">
        <f aca="false">IF($G$16=1,30000,8000)</f>
        <v>8000</v>
      </c>
    </row>
    <row r="29" customFormat="false" ht="31.5" hidden="false" customHeight="true" outlineLevel="0" collapsed="false">
      <c r="B29" s="8" t="s">
        <v>59</v>
      </c>
      <c r="C29" s="14" t="s">
        <v>60</v>
      </c>
      <c r="D29" s="14" t="s">
        <v>61</v>
      </c>
      <c r="E29" s="15" t="n">
        <f aca="false">IF($G$18=1,$G$12*$G$11*10*0.5,0)</f>
        <v>0</v>
      </c>
      <c r="F29" s="15" t="n">
        <f aca="false">IF($G$18=1,$G$12*$G$11*10*3,0)</f>
        <v>0</v>
      </c>
    </row>
    <row r="30" customFormat="false" ht="31.5" hidden="false" customHeight="true" outlineLevel="0" collapsed="false">
      <c r="B30" s="8" t="s">
        <v>62</v>
      </c>
      <c r="C30" s="14" t="s">
        <v>63</v>
      </c>
      <c r="D30" s="14" t="s">
        <v>64</v>
      </c>
      <c r="E30" s="15" t="n">
        <f aca="false">IF($G$19=1,10000,0)</f>
        <v>0</v>
      </c>
      <c r="F30" s="15" t="n">
        <f aca="false">IF($G$19=1,500000,0)</f>
        <v>0</v>
      </c>
    </row>
    <row r="31" customFormat="false" ht="27.75" hidden="false" customHeight="true" outlineLevel="0" collapsed="false">
      <c r="B31" s="8" t="s">
        <v>65</v>
      </c>
      <c r="C31" s="14" t="s">
        <v>66</v>
      </c>
      <c r="D31" s="14" t="s">
        <v>67</v>
      </c>
      <c r="E31" s="15" t="n">
        <v>5000</v>
      </c>
      <c r="F31" s="15" t="n">
        <v>50000</v>
      </c>
    </row>
    <row r="32" customFormat="false" ht="31.5" hidden="false" customHeight="true" outlineLevel="0" collapsed="false">
      <c r="B32" s="16" t="s">
        <v>68</v>
      </c>
      <c r="C32" s="16"/>
      <c r="D32" s="16"/>
      <c r="E32" s="17" t="n">
        <f aca="false">SUM(E23:E31)</f>
        <v>54199.2</v>
      </c>
      <c r="F32" s="17" t="n">
        <f aca="false">SUM(F23:F31)</f>
        <v>155540</v>
      </c>
    </row>
    <row r="34" customFormat="false" ht="24" hidden="false" customHeight="true" outlineLevel="0" collapsed="false">
      <c r="B34" s="7" t="s">
        <v>69</v>
      </c>
      <c r="C34" s="7"/>
      <c r="D34" s="7"/>
      <c r="E34" s="7"/>
      <c r="F34" s="7"/>
      <c r="G34" s="7"/>
      <c r="H34" s="7"/>
    </row>
    <row r="35" customFormat="false" ht="25.5" hidden="false" customHeight="true" outlineLevel="0" collapsed="false">
      <c r="B35" s="18" t="s">
        <v>70</v>
      </c>
      <c r="C35" s="18"/>
      <c r="D35" s="18"/>
      <c r="E35" s="18"/>
      <c r="F35" s="19" t="n">
        <f aca="false">$G$11*1200</f>
        <v>1200</v>
      </c>
      <c r="G35" s="19"/>
      <c r="H35" s="19"/>
    </row>
    <row r="36" customFormat="false" ht="25.5" hidden="false" customHeight="true" outlineLevel="0" collapsed="false">
      <c r="B36" s="18" t="s">
        <v>71</v>
      </c>
      <c r="C36" s="18"/>
      <c r="D36" s="18"/>
      <c r="E36" s="18"/>
      <c r="F36" s="20" t="n">
        <f aca="false">IFERROR(F35/F32,0)</f>
        <v>0.00771505722000772</v>
      </c>
      <c r="G36" s="20"/>
      <c r="H36" s="20"/>
    </row>
    <row r="38" customFormat="false" ht="49.5" hidden="false" customHeight="true" outlineLevel="0" collapsed="false">
      <c r="B38" s="21" t="str">
        <f aca="false">CONCATENATE("Pour ",$G$11," salarié(s) en situation irrégulière, le coût total estimé s'établit entre ",TEXT(E32,"#,##0 €")," et ",TEXT(F32,"#,##0 €"),". La mise en conformité représente moins de ",TEXT(F35/F32*100,"0.0"),"% du risque maximum.")</f>
        <v>Pour 1 salarié(s) en situation irrégulière, le coût total estimé s'établit entre 54,199 € et 155,540 €. La mise en conformité représente moins de 0.8% du risque maximum.</v>
      </c>
      <c r="C38" s="21"/>
      <c r="D38" s="21"/>
      <c r="E38" s="21"/>
      <c r="F38" s="21"/>
      <c r="G38" s="21"/>
      <c r="H38" s="21"/>
    </row>
  </sheetData>
  <mergeCells count="37">
    <mergeCell ref="B2:H2"/>
    <mergeCell ref="B4:H4"/>
    <mergeCell ref="B5:F5"/>
    <mergeCell ref="G5:H5"/>
    <mergeCell ref="B6:F6"/>
    <mergeCell ref="G6:H6"/>
    <mergeCell ref="B7:F7"/>
    <mergeCell ref="G7:H7"/>
    <mergeCell ref="B8:F8"/>
    <mergeCell ref="G8:H8"/>
    <mergeCell ref="B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1:H21"/>
    <mergeCell ref="B32:D32"/>
    <mergeCell ref="B34:H34"/>
    <mergeCell ref="B35:E35"/>
    <mergeCell ref="F35:H35"/>
    <mergeCell ref="B36:E36"/>
    <mergeCell ref="F36:H36"/>
    <mergeCell ref="B38:H38"/>
  </mergeCells>
  <printOptions headings="false" gridLines="false" gridLinesSet="true" horizontalCentered="true" verticalCentered="false"/>
  <pageMargins left="0.5" right="0.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2026-05-18T02:58:01Z</dcterms:created>
  <dc:creator>openpyxl</dc:creator>
  <dc:description/>
  <dc:language>en-US</dc:language>
  <cp:lastModifiedBy/>
  <dcterms:modified xsi:type="dcterms:W3CDTF">2026-05-18T02:58:01Z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